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069 - 20.03. - ZCU - Tiskárny, kopírky, multifunkce (II.) - 005-2023 dotaz na Energy star\Odevzdání\"/>
    </mc:Choice>
  </mc:AlternateContent>
  <xr:revisionPtr revIDLastSave="0" documentId="13_ncr:1_{4501E0EB-239F-4C37-B022-F0940A2C2C97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</workbook>
</file>

<file path=xl/calcChain.xml><?xml version="1.0" encoding="utf-8"?>
<calcChain xmlns="http://schemas.openxmlformats.org/spreadsheetml/2006/main">
  <c r="F31" i="4" l="1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0" i="4"/>
  <c r="G30" i="4" s="1"/>
  <c r="F29" i="4"/>
  <c r="G29" i="4" s="1"/>
  <c r="D39" i="4"/>
  <c r="C27" i="4"/>
  <c r="G37" i="4" l="1"/>
  <c r="G38" i="4" s="1"/>
  <c r="G39" i="4" s="1"/>
  <c r="S9" i="1" l="1"/>
  <c r="T9" i="1"/>
  <c r="P9" i="1"/>
  <c r="S8" i="1" l="1"/>
  <c r="R12" i="1" s="1"/>
  <c r="D24" i="4"/>
  <c r="C12" i="4"/>
  <c r="T8" i="1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<sst xmlns="http://schemas.openxmlformats.org/spreadsheetml/2006/main" count="112" uniqueCount="82">
  <si>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</si>
  <si>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</si>
  <si>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</si>
  <si>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</si>
  <si>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</si>
  <si>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</si>
  <si>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</si>
  <si>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</si>
  <si>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</si>
  <si>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</si>
  <si>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</si>
  <si>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</si>
  <si>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</si>
  <si>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</si>
  <si>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</si>
  <si>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</si>
  <si>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</si>
  <si>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</si>
  <si>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</si>
  <si>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</si>
  <si>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</si>
  <si>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</si>
  <si>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</si>
  <si>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</si>
  <si>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</si>
  <si>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</si>
  <si>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</si>
  <si>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</si>
  <si>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</si>
  <si>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</si>
  <si>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</si>
  <si>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</si>
  <si>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</si>
  <si>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</si>
  <si>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</si>
  <si>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</si>
  <si>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</si>
  <si>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</si>
  <si>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</si>
  <si>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</si>
  <si>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</si>
  <si>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</si>
  <si>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</si>
  <si>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</si>
  <si>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</si>
  <si>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</si>
  <si>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</si>
  <si>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</si>
  <si>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</si>
  <si>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</si>
  <si>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</si>
  <si>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</si>
  <si>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</si>
  <si>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</si>
  <si>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</si>
  <si>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</si>
  <si>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Dodání do daných místností.</t>
  </si>
  <si>
    <t>Položka č. 2</t>
  </si>
  <si>
    <t xml:space="preserve">Tiskárny, kopírky, multifunkce II. 005 - 2023 </t>
  </si>
  <si>
    <t>do 30.4.2023</t>
  </si>
  <si>
    <t>Společná faktura</t>
  </si>
  <si>
    <t>Tomáš Les,
Tel.: 735 715 986,
37763 1708</t>
  </si>
  <si>
    <t>Ing. Marie Vališová,
Tel.: 727 902 890,
37763 1700</t>
  </si>
  <si>
    <r>
      <rPr>
        <b/>
        <sz val="11"/>
        <color theme="1"/>
        <rFont val="Calibri"/>
        <family val="2"/>
        <charset val="238"/>
        <scheme val="minor"/>
      </rPr>
      <t>Kollárova 19,</t>
    </r>
    <r>
      <rPr>
        <sz val="11"/>
        <color theme="1"/>
        <rFont val="Calibri"/>
        <family val="2"/>
        <charset val="238"/>
        <scheme val="minor"/>
      </rPr>
      <t xml:space="preserve">
301 00 Plzeň,
 Provoz a služby - Správa budov,
místnost KO 326</t>
    </r>
  </si>
  <si>
    <r>
      <rPr>
        <b/>
        <sz val="11"/>
        <color theme="1"/>
        <rFont val="Calibri"/>
        <family val="2"/>
        <charset val="238"/>
        <scheme val="minor"/>
      </rPr>
      <t>Univerzitní 20,</t>
    </r>
    <r>
      <rPr>
        <sz val="11"/>
        <color theme="1"/>
        <rFont val="Calibri"/>
        <family val="2"/>
        <charset val="238"/>
        <scheme val="minor"/>
      </rPr>
      <t xml:space="preserve">
301 00 Plzeň,
       Provoz a služby - Správa budov,
místnost UI 122</t>
    </r>
  </si>
  <si>
    <t>Barevná laserová multifunkční tiskárna</t>
  </si>
  <si>
    <t>Černobílá laserová multifunkční tiskárna</t>
  </si>
  <si>
    <t>Barevná, laseová multifunkčí tiskárna (tisk, skenování, kopírování) s minimálně následujícími parametry:
Připojení: USB, LAN, WiFi.
Tisk: oboustranný, formáty A4, A5, rozlišení min. 600x600 DPI.
Rychlost tisku: min. 20 stran za minutu.
Skenování: oboustranné (automatický podavač), rozlišení min. 600x600 DPI.
Rychlost skenování: min. 20 stran za minutu.
Skenování do mailu.
Funkce: Airprint, Google print. 
Oddělené barevné tonery.
Záruka min. 24 měsíců.
Doporučený počet stran za měsíc: cca 1 500.</t>
  </si>
  <si>
    <t>Černobílá, laseová multifunkčí tiskárna (tisk, skenování, kopírování) s minimálně následujícími parametry:     
Připojení: USB, WiFi.
Tisk: formáty A4, A5, A6, rozlišení min. 600x600 DPI.
Rychlost tisku: min. 20 stran za minutu.
Skenování: rozlišení min. 600x600 DPI.
Rychlost skenování: min. 20 stran za minutu.
Záruka min. 24 měsíců.
Doporučený počet stran za měsíc: cca 2 000.</t>
  </si>
  <si>
    <t>Canon i-SENSYS MF754Cdw (5455C009) záruka 24 měsíců</t>
  </si>
  <si>
    <t>Pantum M6500NW (M6500NW) záruka 24 měsíců</t>
  </si>
  <si>
    <t>https://www.pantum.mv/product/pantum-m6500nw/</t>
  </si>
  <si>
    <t>Canon 069H, 5098C002 (T012305)</t>
  </si>
  <si>
    <t>Canon 069H, 5097C002 (T012306)</t>
  </si>
  <si>
    <t>Canon 069H, 5096C002 (T012307)</t>
  </si>
  <si>
    <t>Canon 069H, 5095C002 (T012308)</t>
  </si>
  <si>
    <t>https://tonermax.cz/canon-069h-5095c002.htm</t>
  </si>
  <si>
    <t>https://tonermax.cz/canon-069h-5098c002.htm</t>
  </si>
  <si>
    <t>https://tonermax.cz/canon-069h-5097c002.htm</t>
  </si>
  <si>
    <t>https://tonermax.cz/canon-069h-5096c002.htm</t>
  </si>
  <si>
    <t>Pantum PA-210, PA210 (T012421)</t>
  </si>
  <si>
    <t>https://tonermax.cz/pantum-pa-210-pa210.htm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</si>
</sst>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64">
    <xf numFmtId="0" fontId="0" fillId="0" borderId="0" xfId="0"/>
    <xf numFmtId="0" fontId="1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2" applyAlignment="1">
      <alignment horizontal="left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10" fillId="0" borderId="0" xfId="2"/>
    <xf numFmtId="0" fontId="10" fillId="0" borderId="0" xfId="2" applyAlignment="1">
      <alignment vertical="center" wrapText="1"/>
    </xf>
    <xf numFmtId="49" fontId="10" fillId="0" borderId="0" xfId="2" applyNumberFormat="1" applyAlignment="1">
      <alignment vertical="center" wrapText="1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9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1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2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2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49" fontId="31" fillId="0" borderId="0" xfId="0" applyNumberFormat="1" applyFont="1" applyAlignment="1">
      <alignment vertical="top" wrapText="1"/>
    </xf>
    <xf numFmtId="3" fontId="0" fillId="2" borderId="44" xfId="0" applyNumberForma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5" xfId="0" applyNumberForma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164" fontId="0" fillId="0" borderId="45" xfId="0" applyNumberFormat="1" applyBorder="1" applyAlignment="1">
      <alignment horizontal="right" vertical="center" indent="1"/>
    </xf>
    <xf numFmtId="164" fontId="19" fillId="3" borderId="45" xfId="0" applyNumberFormat="1" applyFont="1" applyFill="1" applyBorder="1" applyAlignment="1">
      <alignment horizontal="right" vertical="center" indent="1"/>
    </xf>
    <xf numFmtId="165" fontId="0" fillId="0" borderId="45" xfId="0" applyNumberFormat="1" applyBorder="1" applyAlignment="1">
      <alignment horizontal="right" vertical="center" indent="1"/>
    </xf>
    <xf numFmtId="0" fontId="0" fillId="0" borderId="45" xfId="0" applyBorder="1" applyAlignment="1">
      <alignment horizontal="center" vertical="center"/>
    </xf>
    <xf numFmtId="164" fontId="0" fillId="0" borderId="46" xfId="0" applyNumberFormat="1" applyBorder="1" applyAlignment="1">
      <alignment horizontal="right" vertical="center" indent="1"/>
    </xf>
    <xf numFmtId="164" fontId="19" fillId="3" borderId="46" xfId="0" applyNumberFormat="1" applyFont="1" applyFill="1" applyBorder="1" applyAlignment="1">
      <alignment horizontal="right" vertical="center" indent="1"/>
    </xf>
    <xf numFmtId="165" fontId="0" fillId="0" borderId="46" xfId="0" applyNumberFormat="1" applyBorder="1" applyAlignment="1">
      <alignment horizontal="right" vertical="center" indent="1"/>
    </xf>
    <xf numFmtId="0" fontId="0" fillId="0" borderId="46" xfId="0" applyBorder="1" applyAlignment="1">
      <alignment horizontal="center" vertical="center"/>
    </xf>
    <xf numFmtId="0" fontId="2" fillId="3" borderId="45" xfId="0" applyFont="1" applyFill="1" applyBorder="1" applyAlignment="1">
      <alignment horizontal="left" vertical="center" wrapText="1" indent="1"/>
    </xf>
    <xf numFmtId="0" fontId="2" fillId="3" borderId="42" xfId="0" applyFont="1" applyFill="1" applyBorder="1" applyAlignment="1">
      <alignment horizontal="left" vertical="center" wrapText="1" indent="1"/>
    </xf>
    <xf numFmtId="0" fontId="0" fillId="3" borderId="45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7" fillId="5" borderId="45" xfId="0" applyFont="1" applyFill="1" applyBorder="1" applyAlignment="1">
      <alignment horizontal="center" vertical="center" wrapText="1"/>
    </xf>
    <xf numFmtId="0" fontId="17" fillId="5" borderId="45" xfId="0" applyFont="1" applyFill="1" applyBorder="1" applyAlignment="1" applyProtection="1">
      <alignment horizontal="left" vertical="center" wrapText="1" indent="1"/>
      <protection locked="0"/>
    </xf>
    <xf numFmtId="0" fontId="17" fillId="5" borderId="42" xfId="0" applyFont="1" applyFill="1" applyBorder="1" applyAlignment="1" applyProtection="1">
      <alignment horizontal="left" vertical="center" wrapText="1" indent="1"/>
      <protection locked="0"/>
    </xf>
    <xf numFmtId="0" fontId="17" fillId="5" borderId="42" xfId="0" applyFont="1" applyFill="1" applyBorder="1" applyAlignment="1" applyProtection="1">
      <alignment horizontal="center" vertical="center" wrapText="1"/>
      <protection locked="0"/>
    </xf>
    <xf numFmtId="164" fontId="17" fillId="5" borderId="4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4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45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1" fillId="0" borderId="37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38" xfId="0" applyNumberFormat="1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12" fillId="3" borderId="41" xfId="0" applyFont="1" applyFill="1" applyBorder="1" applyAlignment="1">
      <alignment horizontal="center" vertical="center" wrapText="1"/>
    </xf>
    <xf numFmtId="0" fontId="12" fillId="3" borderId="42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0" xfId="0" applyFont="1" applyFill="1" applyBorder="1" applyAlignment="1">
      <alignment horizontal="center" vertical="center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4" fontId="26" fillId="9" borderId="13" xfId="0" applyNumberFormat="1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0" fontId="1" fillId="7" borderId="22" xfId="0" applyFont="1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zoomScaleNormal="100" workbookViewId="0">
      <selection activeCell="C8" sqref="C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03.285156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0.5703125" customWidth="1"/>
    <col min="13" max="13" width="30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32" t="s">
        <v>52</v>
      </c>
      <c r="C1" s="133"/>
      <c r="D1" s="133"/>
    </row>
    <row r="2" spans="1:22" ht="18" customHeight="1" x14ac:dyDescent="0.25">
      <c r="B2" s="132" t="s">
        <v>58</v>
      </c>
      <c r="C2" s="132"/>
      <c r="D2" s="132"/>
      <c r="G2" s="97"/>
    </row>
    <row r="3" spans="1:22" ht="21" customHeight="1" x14ac:dyDescent="0.25">
      <c r="D3" s="2"/>
      <c r="G3" s="139"/>
      <c r="H3" s="139"/>
      <c r="I3" s="139"/>
      <c r="J3" s="139"/>
      <c r="K3" s="139"/>
      <c r="L3" s="139"/>
      <c r="M3" s="139"/>
      <c r="N3" s="139"/>
      <c r="O3" s="139"/>
      <c r="P3" s="3"/>
      <c r="T3" s="6"/>
      <c r="U3" s="7"/>
      <c r="V3" s="8"/>
    </row>
    <row r="4" spans="1:22" ht="24.75" customHeight="1" x14ac:dyDescent="0.25">
      <c r="B4" s="13"/>
      <c r="C4" s="9" t="s">
        <v>0</v>
      </c>
      <c r="D4" s="116"/>
      <c r="E4" s="116"/>
      <c r="F4" s="116"/>
      <c r="G4" s="139"/>
      <c r="H4" s="139"/>
      <c r="I4" s="139"/>
      <c r="J4" s="139"/>
      <c r="K4" s="139"/>
      <c r="L4" s="139"/>
      <c r="M4" s="139"/>
      <c r="N4" s="139"/>
      <c r="O4" s="139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17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17" t="s">
        <v>8</v>
      </c>
      <c r="T7" s="117" t="s">
        <v>9</v>
      </c>
      <c r="U7" s="21" t="s">
        <v>49</v>
      </c>
      <c r="V7" s="21" t="s">
        <v>50</v>
      </c>
    </row>
    <row r="8" spans="1:22" ht="191.25" customHeight="1" thickTop="1" x14ac:dyDescent="0.25">
      <c r="A8" s="24"/>
      <c r="B8" s="100">
        <v>1</v>
      </c>
      <c r="C8" s="102" t="s">
        <v>65</v>
      </c>
      <c r="D8" s="101">
        <v>1</v>
      </c>
      <c r="E8" s="114" t="s">
        <v>51</v>
      </c>
      <c r="F8" s="112" t="s">
        <v>67</v>
      </c>
      <c r="G8" s="119" t="s">
        <v>69</v>
      </c>
      <c r="H8" s="118" t="s">
        <v>54</v>
      </c>
      <c r="I8" s="142" t="s">
        <v>60</v>
      </c>
      <c r="J8" s="144" t="s">
        <v>54</v>
      </c>
      <c r="K8" s="145"/>
      <c r="L8" s="147" t="s">
        <v>56</v>
      </c>
      <c r="M8" s="102" t="s">
        <v>61</v>
      </c>
      <c r="N8" s="102" t="s">
        <v>64</v>
      </c>
      <c r="O8" s="140" t="s">
        <v>59</v>
      </c>
      <c r="P8" s="104">
        <f>D8*Q8</f>
        <v>10000</v>
      </c>
      <c r="Q8" s="105">
        <v>10000</v>
      </c>
      <c r="R8" s="122">
        <v>9994</v>
      </c>
      <c r="S8" s="106">
        <f>D8*R8</f>
        <v>9994</v>
      </c>
      <c r="T8" s="107" t="str">
        <f>IF(ISNUMBER(R8), IF(R8&gt;Q8,"NEVYHOVUJE","VYHOVUJE")," ")</f>
        <v>VYHOVUJE</v>
      </c>
      <c r="U8" s="124"/>
      <c r="V8" s="126" t="s">
        <v>14</v>
      </c>
    </row>
    <row r="9" spans="1:22" ht="167.25" customHeight="1" thickBot="1" x14ac:dyDescent="0.3">
      <c r="A9" s="24"/>
      <c r="B9" s="98">
        <v>2</v>
      </c>
      <c r="C9" s="103" t="s">
        <v>66</v>
      </c>
      <c r="D9" s="99">
        <v>1</v>
      </c>
      <c r="E9" s="115" t="s">
        <v>51</v>
      </c>
      <c r="F9" s="113" t="s">
        <v>68</v>
      </c>
      <c r="G9" s="120" t="s">
        <v>70</v>
      </c>
      <c r="H9" s="121" t="s">
        <v>71</v>
      </c>
      <c r="I9" s="143"/>
      <c r="J9" s="143"/>
      <c r="K9" s="146"/>
      <c r="L9" s="148"/>
      <c r="M9" s="103" t="s">
        <v>62</v>
      </c>
      <c r="N9" s="103" t="s">
        <v>63</v>
      </c>
      <c r="O9" s="141"/>
      <c r="P9" s="108">
        <f>D9*Q9</f>
        <v>4000</v>
      </c>
      <c r="Q9" s="109">
        <v>4000</v>
      </c>
      <c r="R9" s="123">
        <v>2926</v>
      </c>
      <c r="S9" s="110">
        <f>D9*R9</f>
        <v>2926</v>
      </c>
      <c r="T9" s="111" t="str">
        <f>IF(ISNUMBER(R9), IF(R9&gt;Q9,"NEVYHOVUJE","VYHOVUJE")," ")</f>
        <v>VYHOVUJE</v>
      </c>
      <c r="U9" s="125"/>
      <c r="V9" s="127"/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4" t="s">
        <v>10</v>
      </c>
      <c r="C11" s="134"/>
      <c r="D11" s="134"/>
      <c r="E11" s="134"/>
      <c r="F11" s="134"/>
      <c r="G11" s="134"/>
      <c r="H11" s="134"/>
      <c r="I11" s="134"/>
      <c r="J11" s="26"/>
      <c r="K11" s="26"/>
      <c r="L11" s="11"/>
      <c r="M11" s="11"/>
      <c r="N11" s="11"/>
      <c r="O11" s="27"/>
      <c r="P11" s="27"/>
      <c r="Q11" s="28" t="s">
        <v>11</v>
      </c>
      <c r="R11" s="135" t="s">
        <v>12</v>
      </c>
      <c r="S11" s="136"/>
      <c r="T11" s="137"/>
      <c r="V11" s="29"/>
    </row>
    <row r="12" spans="1:22" ht="33" customHeight="1" thickTop="1" thickBot="1" x14ac:dyDescent="0.3">
      <c r="B12" s="138" t="s">
        <v>15</v>
      </c>
      <c r="C12" s="138"/>
      <c r="D12" s="138"/>
      <c r="E12" s="138"/>
      <c r="F12" s="138"/>
      <c r="G12" s="138"/>
      <c r="H12" s="30"/>
      <c r="I12" s="30"/>
      <c r="J12" s="30"/>
      <c r="L12" s="31"/>
      <c r="M12" s="31"/>
      <c r="N12" s="31"/>
      <c r="O12" s="32"/>
      <c r="P12" s="32"/>
      <c r="Q12" s="33">
        <f>SUM(P8:P9)</f>
        <v>14000</v>
      </c>
      <c r="R12" s="129">
        <f>SUM(S8:S9)</f>
        <v>12920</v>
      </c>
      <c r="S12" s="130"/>
      <c r="T12" s="131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28" t="s">
        <v>13</v>
      </c>
      <c r="C14" s="128"/>
      <c r="D14" s="128"/>
      <c r="E14" s="128"/>
      <c r="F14" s="128"/>
      <c r="G14" s="128"/>
      <c r="H14" s="128"/>
      <c r="I14" s="128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CtQXXtZnW/Y7Se63iyH6jlAT1dpaMphnD/topzhJfh/Tu5ubJLGLkDjqDDEOpmbHFlkhablpCTBwjzz8N0qKCg==" saltValue="ldVHWthv9wLCHlmp8Dq04g==" spinCount="100000" sheet="1" objects="1" scenarios="1"/>
  <mergeCells count="15">
    <mergeCell ref="U8:U9"/>
    <mergeCell ref="V8:V9"/>
    <mergeCell ref="B14:I14"/>
    <mergeCell ref="R12:T12"/>
    <mergeCell ref="B1:D1"/>
    <mergeCell ref="B11:I11"/>
    <mergeCell ref="R11:T11"/>
    <mergeCell ref="B12:G12"/>
    <mergeCell ref="B2:D2"/>
    <mergeCell ref="G3:O4"/>
    <mergeCell ref="O8:O9"/>
    <mergeCell ref="I8:I9"/>
    <mergeCell ref="J8:J9"/>
    <mergeCell ref="K8:K9"/>
    <mergeCell ref="L8:L9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T8:T9">
    <cfRule type="cellIs" dxfId="5" priority="66" operator="equal">
      <formula>"VYHOVUJE"</formula>
    </cfRule>
  </conditionalFormatting>
  <conditionalFormatting sqref="T8:T9">
    <cfRule type="cellIs" dxfId="4" priority="65" operator="equal">
      <formula>"NEVYHOVUJE"</formula>
    </cfRule>
  </conditionalFormatting>
  <conditionalFormatting sqref="G8:H9 R8:R9">
    <cfRule type="containsBlanks" dxfId="3" priority="56">
      <formula>LEN(TRIM(G8))=0</formula>
    </cfRule>
  </conditionalFormatting>
  <conditionalFormatting sqref="G8:H9 R8:R9">
    <cfRule type="notContainsBlanks" dxfId="2" priority="54">
      <formula>LEN(TRIM(G8))&gt;0</formula>
    </cfRule>
  </conditionalFormatting>
  <conditionalFormatting sqref="G8:H9">
    <cfRule type="notContainsBlanks" dxfId="1" priority="52">
      <formula>LEN(TRIM(G8))&gt;0</formula>
    </cfRule>
  </conditionalFormatting>
  <conditionalFormatting sqref="R8:R9">
    <cfRule type="notContainsBlanks" dxfId="0" priority="19">
      <formula>LEN(TRIM(R8))&gt;0</formula>
    </cfRule>
  </conditionalFormatting>
  <dataValidations count="3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39"/>
  <sheetViews>
    <sheetView topLeftCell="A10" workbookViewId="0">
      <selection activeCell="C34" sqref="C3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55" t="s">
        <v>38</v>
      </c>
      <c r="C1" s="155"/>
      <c r="D1" s="55"/>
    </row>
    <row r="2" spans="2:13" x14ac:dyDescent="0.25">
      <c r="B2" s="156" t="str">
        <f>'Nabídková cena'!B2:D2</f>
        <v xml:space="preserve">Tiskárny, kopírky, multifunkce II. 005 - 2023 </v>
      </c>
      <c r="C2" s="156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12920</v>
      </c>
      <c r="E9" s="157" t="s">
        <v>17</v>
      </c>
      <c r="F9" s="158"/>
      <c r="G9" s="159"/>
      <c r="H9" s="160">
        <f ca="1">SUM(C9+G24+G39)</f>
        <v>382078</v>
      </c>
      <c r="I9" s="161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49"/>
      <c r="F11" s="150"/>
      <c r="G11" s="151"/>
    </row>
    <row r="12" spans="2:13" s="49" customFormat="1" ht="27" customHeight="1" thickBot="1" x14ac:dyDescent="0.3">
      <c r="B12" s="87" t="s">
        <v>20</v>
      </c>
      <c r="C12" s="89" t="str">
        <f>'Nabídková cena'!G8</f>
        <v>Canon i-SENSYS MF754Cdw (5455C009) záruka 24 měsíců</v>
      </c>
      <c r="D12" s="88">
        <v>1500</v>
      </c>
      <c r="E12" s="152"/>
      <c r="F12" s="153"/>
      <c r="G12" s="154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162" t="s">
        <v>72</v>
      </c>
      <c r="D14" s="92">
        <v>7600</v>
      </c>
      <c r="E14" s="71">
        <v>3164.6</v>
      </c>
      <c r="F14" s="72">
        <f ca="1">IF(CELL("obsah",$D14)=0,0,ROUNDUP($D$12/$D14*12,0))</f>
        <v>3</v>
      </c>
      <c r="G14" s="61">
        <f ca="1">E14*F14</f>
        <v>9493.7999999999993</v>
      </c>
      <c r="I14" s="73" t="s">
        <v>77</v>
      </c>
    </row>
    <row r="15" spans="2:13" s="49" customFormat="1" x14ac:dyDescent="0.25">
      <c r="B15" s="74" t="s">
        <v>29</v>
      </c>
      <c r="C15" s="163" t="s">
        <v>73</v>
      </c>
      <c r="D15" s="93">
        <v>5500</v>
      </c>
      <c r="E15" s="75">
        <v>3885.4</v>
      </c>
      <c r="F15" s="72">
        <f t="shared" ref="F15:F21" ca="1" si="0">IF(CELL("obsah",$D15)=0,0,ROUNDUP($D$12/$D15*12,0))</f>
        <v>4</v>
      </c>
      <c r="G15" s="76">
        <f t="shared" ref="G15:G21" ca="1" si="1">E15*F15</f>
        <v>15541.6</v>
      </c>
      <c r="I15" s="73" t="s">
        <v>78</v>
      </c>
    </row>
    <row r="16" spans="2:13" s="49" customFormat="1" x14ac:dyDescent="0.25">
      <c r="B16" s="74" t="s">
        <v>30</v>
      </c>
      <c r="C16" s="163" t="s">
        <v>74</v>
      </c>
      <c r="D16" s="93">
        <v>5500</v>
      </c>
      <c r="E16" s="75">
        <v>3870.6</v>
      </c>
      <c r="F16" s="72">
        <f t="shared" ca="1" si="0"/>
        <v>4</v>
      </c>
      <c r="G16" s="76">
        <f t="shared" ca="1" si="1"/>
        <v>15482.4</v>
      </c>
      <c r="I16" s="73" t="s">
        <v>79</v>
      </c>
    </row>
    <row r="17" spans="2:9" s="49" customFormat="1" x14ac:dyDescent="0.25">
      <c r="B17" s="74" t="s">
        <v>31</v>
      </c>
      <c r="C17" s="163" t="s">
        <v>75</v>
      </c>
      <c r="D17" s="93">
        <v>5500</v>
      </c>
      <c r="E17" s="75">
        <v>3977.7</v>
      </c>
      <c r="F17" s="72">
        <f t="shared" ca="1" si="0"/>
        <v>4</v>
      </c>
      <c r="G17" s="76">
        <f t="shared" ca="1" si="1"/>
        <v>15910.8</v>
      </c>
      <c r="I17" s="73" t="s">
        <v>76</v>
      </c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56428.600000000006</v>
      </c>
    </row>
    <row r="23" spans="2:9" s="49" customFormat="1" ht="30" customHeight="1" x14ac:dyDescent="0.25">
      <c r="B23" s="62" t="s">
        <v>36</v>
      </c>
      <c r="G23" s="63">
        <f ca="1">G22*5</f>
        <v>282143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282143</v>
      </c>
    </row>
    <row r="25" spans="2:9" ht="15.75" thickBot="1" x14ac:dyDescent="0.3"/>
    <row r="26" spans="2:9" ht="30.75" thickBot="1" x14ac:dyDescent="0.3">
      <c r="B26" s="46" t="s">
        <v>57</v>
      </c>
      <c r="C26" s="47" t="s">
        <v>5</v>
      </c>
      <c r="D26" s="48" t="s">
        <v>19</v>
      </c>
      <c r="E26" s="149"/>
      <c r="F26" s="150"/>
      <c r="G26" s="151"/>
      <c r="H26" s="49"/>
      <c r="I26" s="49"/>
    </row>
    <row r="27" spans="2:9" ht="27" customHeight="1" thickBot="1" x14ac:dyDescent="0.3">
      <c r="B27" s="87" t="s">
        <v>20</v>
      </c>
      <c r="C27" s="89" t="str">
        <f>'Nabídková cena'!G9</f>
        <v>Pantum M6500NW (M6500NW) záruka 24 měsíců</v>
      </c>
      <c r="D27" s="88">
        <v>2000</v>
      </c>
      <c r="E27" s="152"/>
      <c r="F27" s="153"/>
      <c r="G27" s="154"/>
      <c r="H27" s="49"/>
      <c r="I27" s="49"/>
    </row>
    <row r="28" spans="2:9" ht="30.75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x14ac:dyDescent="0.25">
      <c r="B29" s="70" t="s">
        <v>28</v>
      </c>
      <c r="C29" s="162" t="s">
        <v>80</v>
      </c>
      <c r="D29" s="92">
        <v>1600</v>
      </c>
      <c r="E29" s="71">
        <v>1160.2</v>
      </c>
      <c r="F29" s="72">
        <f ca="1">IF(CELL("obsah",$D29)=0,0,ROUNDUP($D$27/$D29*12,0))</f>
        <v>15</v>
      </c>
      <c r="G29" s="61">
        <f ca="1">E29*F29</f>
        <v>17403</v>
      </c>
      <c r="H29" s="49"/>
      <c r="I29" s="73" t="s">
        <v>81</v>
      </c>
    </row>
    <row r="30" spans="2:9" x14ac:dyDescent="0.25">
      <c r="B30" s="74" t="s">
        <v>29</v>
      </c>
      <c r="C30" s="9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x14ac:dyDescent="0.25">
      <c r="B31" s="74" t="s">
        <v>30</v>
      </c>
      <c r="C31" s="9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x14ac:dyDescent="0.25">
      <c r="B32" s="74" t="s">
        <v>31</v>
      </c>
      <c r="C32" s="9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x14ac:dyDescent="0.25">
      <c r="B33" s="77" t="s">
        <v>32</v>
      </c>
      <c r="C33" s="9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x14ac:dyDescent="0.25">
      <c r="B34" s="79" t="s">
        <v>33</v>
      </c>
      <c r="C34" s="9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5.75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30" customHeight="1" x14ac:dyDescent="0.25">
      <c r="B37" s="59" t="s">
        <v>35</v>
      </c>
      <c r="C37" s="60"/>
      <c r="D37" s="60"/>
      <c r="E37" s="60"/>
      <c r="F37" s="60"/>
      <c r="G37" s="61">
        <f ca="1">SUM(G29:G36)</f>
        <v>17403</v>
      </c>
      <c r="H37" s="49"/>
      <c r="I37" s="49"/>
    </row>
    <row r="38" spans="2:9" ht="30" customHeight="1" x14ac:dyDescent="0.25">
      <c r="B38" s="62" t="s">
        <v>36</v>
      </c>
      <c r="C38" s="49"/>
      <c r="D38" s="49"/>
      <c r="E38" s="49"/>
      <c r="F38" s="49"/>
      <c r="G38" s="63">
        <f ca="1">G37*5</f>
        <v>87015</v>
      </c>
      <c r="H38" s="49"/>
      <c r="I38" s="49"/>
    </row>
    <row r="39" spans="2:9" ht="30" customHeight="1" thickBot="1" x14ac:dyDescent="0.3">
      <c r="B39" s="64" t="s">
        <v>37</v>
      </c>
      <c r="C39" s="65"/>
      <c r="D39" s="66">
        <f>'Nabídková cena'!D9</f>
        <v>1</v>
      </c>
      <c r="E39" s="67"/>
      <c r="F39" s="68"/>
      <c r="G39" s="69">
        <f ca="1">SUM(G38*D39)</f>
        <v>87015</v>
      </c>
      <c r="H39" s="49"/>
      <c r="I39" s="49"/>
    </row>
  </sheetData>
  <sheetProtection algorithmName="SHA-512" hashValue="pHj0FS7DRHP+AfeCstwC1+tkHJyIBMtg85W+hP0qmmuvdMvMLN+Q6IPUn3IXNbSRt+nNBnXqDwFF4l+msmD5NQ==" saltValue="TqBNCNyc2PYw2ksWzEz6Nw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suL/MVAq8A21MrCSBjdajt/ZRLSPQUHJ4KwWB9vDLWA=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XUs2CYl4dcpvcbCIRC6DbUWxoEx5dm6SJkDuK8xIkwc=</DigestValue>
    </Reference>
  </SignedInfo>
  <SignatureValue>ERUADWxT1wcs8nbwve7wvKLR13tT8oVAv45sU1NXcOOZHaKWO9v4yrmt/qa5xGWYxTZZZm0axK1u
Npzf6uvMFRH9s5e0XHQOY0u+IWgz3gnmSpN2SkD2c0xc3VWQhWqUB4GW1hrrwZvg35s10c9dEwJj
tWdEEs7h53XIA+MQl5ln7+0oD6d8at85Ht2fJF8RzI4+xAoG09OgeOHsvmAaEgGFVvgCL7aI+7vF
g2LrfrFGT8JEv0Brxo/bQl8Neh8NEVyrmEcD3KhSMz+1CZiP62IAUyujSKOgl2AJk/9W0YEHnNiq
E0iL5qvdP+tawaVazIg8tvvq22OSGYOAo/lrRA==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C+EiA0d3AyhOVyzw1IDaEqR8LIbXQfAX+R2sEX9EuS4=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O7i9hV4veNlrcfKHfN+x3uc+wCE3l++2Du/4yijvvTI=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48Oo9OE1pBi3Ez6yXtMevyqRKw26hV1DdisUXPlgEgM=</DigestValue>
      </Reference>
      <Reference URI="/xl/sharedStrings.xml?ContentType=application/vnd.openxmlformats-officedocument.spreadsheetml.sharedStrings+xml">
        <DigestMethod Algorithm="http://www.w3.org/2001/04/xmlenc#sha256"/>
        <DigestValue>5/WI0WOtuf3HRYJNBjYtpOOuo85xGApnxsszttJC0z4=</DigestValue>
      </Reference>
      <Reference URI="/xl/styles.xml?ContentType=application/vnd.openxmlformats-officedocument.spreadsheetml.styles+xml">
        <DigestMethod Algorithm="http://www.w3.org/2001/04/xmlenc#sha256"/>
        <DigestValue>k++YYIJsnYgSvxQ5iHxFWI0Hv04oP3nvNy72rDppCn8=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ufzk7nkxNQMAYsvmTgC+PBbIzpADGRDOdppQ592R+Yg=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EW9B8HSJemNp6/Iwpg1ByolNvi9PxRCOA2nGlyuxSnA=</DigestValue>
      </Reference>
      <Reference URI="/xl/worksheets/sheet2.xml?ContentType=application/vnd.openxmlformats-officedocument.spreadsheetml.worksheet+xml">
        <DigestMethod Algorithm="http://www.w3.org/2001/04/xmlenc#sha256"/>
        <DigestValue>bzIz9CNo79vKu9JzBVSZDwxhvaElZWRmb6bFZlMDj6U=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2023-03-17T15:14:15Z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2023-03-17T15:14:15Z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2023-02-08T10:58:50Z</cp:lastPrinted>
  <dcterms:created xsi:type="dcterms:W3CDTF">2014-03-05T12:43:32Z</dcterms:created>
  <dcterms:modified xsi:type="dcterms:W3CDTF">2023-03-16T15:27:48Z</dcterms:modified>
</cp:coreProperties>
</file>